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8328" tabRatio="741" activeTab="0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<sst xmlns="http://schemas.openxmlformats.org/spreadsheetml/2006/main" count="194" uniqueCount="104">
  <si>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</si>
  <si>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</si>
  <si>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</si>
  <si>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</si>
  <si>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</si>
  <si>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</si>
  <si>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</si>
  <si>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</si>
  <si>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</si>
  <si>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</si>
  <si>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</si>
  <si>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</si>
  <si>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</si>
  <si>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</si>
  <si>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</si>
  <si>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</si>
  <si>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</si>
  <si>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</si>
  <si>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</si>
  <si>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</si>
  <si>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</si>
  <si>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</si>
  <si>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</si>
  <si>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</si>
  <si>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</si>
  <si>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</si>
  <si>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</si>
  <si>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</si>
  <si>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</si>
  <si>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</si>
  <si>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</si>
  <si>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</si>
  <si>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</si>
  <si>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</si>
  <si>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</si>
  <si>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</si>
  <si>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</si>
  <si>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</si>
  <si>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</si>
  <si>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</si>
  <si>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</si>
  <si>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</si>
  <si>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</si>
  <si>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</si>
  <si>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</si>
  <si>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</si>
  <si>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</si>
  <si>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</si>
  <si>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</si>
  <si>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</si>
  <si>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Passività correnti</t>
  </si>
  <si>
    <t>Banche e finanziamenti – scadenti entro l’esercizio successivo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</si>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</sst>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2" formatCode="dd\-mmm\-yyyy"/>
    <numFmt numFmtId="180" formatCode="0.0"/>
    <numFmt numFmtId="181" formatCode="#,##0;\(#,##0.0\)"/>
    <numFmt numFmtId="182" formatCode="#,##0.0;\(#,##0.00\)"/>
    <numFmt numFmtId="184" formatCode="0.0%"/>
    <numFmt numFmtId="185" formatCode="#,##0.0"/>
    <numFmt numFmtId="187" formatCode="\+#,##0.0;\-#,##0.0"/>
    <numFmt numFmtId="188" formatCode="\+0.0%;\-0.0%"/>
    <numFmt numFmtId="191" formatCode="#,##0.0;\-#,##0.0"/>
    <numFmt numFmtId="193" formatCode="\+0.0%"/>
    <numFmt numFmtId="199" formatCode="\+0.0%;\(0.0%\)"/>
    <numFmt numFmtId="200" formatCode="_-* #,##0.0_-;\-* #,##0.0_-;_-* &quot;-&quot;??_-;_-@_-"/>
    <numFmt numFmtId="201" formatCode="\+#,##0.0;\(#,##0.0\)"/>
    <numFmt numFmtId="202" formatCode="0.0%;\(0.0%\)"/>
    <numFmt numFmtId="203" formatCode="#,##0.0;\(#,##0.0\)"/>
    <numFmt numFmtId="204" formatCode="\(#,##0.0\);\+#,##0.0"/>
    <numFmt numFmtId="205" formatCode="\+#,##0;\(#,##0\)"/>
    <numFmt numFmtId="229" formatCode="#,##0.000;\(#,##0.000\)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0" fontId="6" fillId="54" borderId="27" xfId="84" applyNumberFormat="1" applyFont="1" applyFill="1" applyBorder="1" applyAlignment="1" applyProtection="1" quotePrefix="1">
      <alignment horizontal="center" vertical="center" wrapText="1"/>
      <protection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91" fontId="8" fillId="61" borderId="0" xfId="0" applyNumberFormat="1" applyFont="1" applyFill="1" applyBorder="1" applyAlignment="1">
      <alignment wrapText="1"/>
    </xf>
    <xf numFmtId="202" fontId="13" fillId="61" borderId="0" xfId="0" applyNumberFormat="1" applyFont="1" applyFill="1" applyBorder="1" applyAlignment="1">
      <alignment wrapText="1"/>
    </xf>
    <xf numFmtId="201" fontId="8" fillId="61" borderId="0" xfId="0" applyNumberFormat="1" applyFont="1" applyFill="1" applyBorder="1" applyAlignment="1">
      <alignment wrapText="1"/>
    </xf>
    <xf numFmtId="199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81" fontId="9" fillId="61" borderId="0" xfId="0" applyNumberFormat="1" applyFont="1" applyFill="1" applyBorder="1" applyAlignment="1">
      <alignment wrapText="1"/>
    </xf>
    <xf numFmtId="204" fontId="9" fillId="61" borderId="0" xfId="0" applyNumberFormat="1" applyFont="1" applyFill="1" applyBorder="1" applyAlignment="1">
      <alignment wrapText="1"/>
    </xf>
    <xf numFmtId="199" fontId="9" fillId="61" borderId="30" xfId="88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201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80" fontId="8" fillId="61" borderId="27" xfId="0" applyNumberFormat="1" applyFont="1" applyFill="1" applyBorder="1" applyAlignment="1">
      <alignment wrapText="1"/>
    </xf>
    <xf numFmtId="202" fontId="14" fillId="61" borderId="27" xfId="0" applyNumberFormat="1" applyFont="1" applyFill="1" applyBorder="1" applyAlignment="1">
      <alignment wrapText="1"/>
    </xf>
    <xf numFmtId="201" fontId="8" fillId="61" borderId="27" xfId="0" applyNumberFormat="1" applyFont="1" applyFill="1" applyBorder="1" applyAlignment="1">
      <alignment wrapText="1"/>
    </xf>
    <xf numFmtId="199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201" fontId="9" fillId="61" borderId="0" xfId="0" applyNumberFormat="1" applyFont="1" applyFill="1" applyBorder="1" applyAlignment="1">
      <alignment wrapText="1"/>
    </xf>
    <xf numFmtId="199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205" fontId="9" fillId="61" borderId="34" xfId="0" applyNumberFormat="1" applyFont="1" applyFill="1" applyBorder="1" applyAlignment="1">
      <alignment wrapText="1"/>
    </xf>
    <xf numFmtId="199" fontId="9" fillId="61" borderId="35" xfId="88" applyNumberFormat="1" applyFont="1" applyFill="1" applyBorder="1" applyAlignment="1">
      <alignment wrapText="1"/>
    </xf>
    <xf numFmtId="180" fontId="11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82" fontId="8" fillId="61" borderId="27" xfId="0" applyNumberFormat="1" applyFont="1" applyFill="1" applyBorder="1" applyAlignment="1">
      <alignment wrapText="1"/>
    </xf>
    <xf numFmtId="200" fontId="9" fillId="61" borderId="0" xfId="8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8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9" fontId="8" fillId="61" borderId="32" xfId="0" applyNumberFormat="1" applyFont="1" applyFill="1" applyBorder="1" applyAlignment="1">
      <alignment wrapText="1"/>
    </xf>
    <xf numFmtId="199" fontId="9" fillId="61" borderId="30" xfId="0" applyNumberFormat="1" applyFont="1" applyFill="1" applyBorder="1" applyAlignment="1">
      <alignment wrapText="1"/>
    </xf>
    <xf numFmtId="182" fontId="11" fillId="61" borderId="0" xfId="0" applyNumberFormat="1" applyFont="1" applyFill="1" applyAlignment="1">
      <alignment/>
    </xf>
    <xf numFmtId="199" fontId="8" fillId="61" borderId="30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8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93" fontId="8" fillId="61" borderId="32" xfId="88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99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80" fontId="9" fillId="61" borderId="34" xfId="0" applyNumberFormat="1" applyFont="1" applyFill="1" applyBorder="1" applyAlignment="1">
      <alignment wrapText="1"/>
    </xf>
    <xf numFmtId="201" fontId="9" fillId="61" borderId="34" xfId="0" applyNumberFormat="1" applyFont="1" applyFill="1" applyBorder="1" applyAlignment="1">
      <alignment wrapText="1"/>
    </xf>
    <xf numFmtId="199" fontId="9" fillId="61" borderId="35" xfId="0" applyNumberFormat="1" applyFont="1" applyFill="1" applyBorder="1" applyAlignment="1">
      <alignment wrapText="1"/>
    </xf>
    <xf numFmtId="184" fontId="9" fillId="61" borderId="0" xfId="0" applyNumberFormat="1" applyFont="1" applyFill="1" applyBorder="1" applyAlignment="1">
      <alignment wrapText="1"/>
    </xf>
    <xf numFmtId="187" fontId="8" fillId="61" borderId="0" xfId="0" applyNumberFormat="1" applyFont="1" applyFill="1" applyBorder="1" applyAlignment="1">
      <alignment wrapText="1"/>
    </xf>
    <xf numFmtId="188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91" fontId="8" fillId="61" borderId="27" xfId="0" applyNumberFormat="1" applyFont="1" applyFill="1" applyBorder="1" applyAlignment="1">
      <alignment wrapText="1"/>
    </xf>
    <xf numFmtId="180" fontId="8" fillId="61" borderId="0" xfId="0" applyNumberFormat="1" applyFont="1" applyFill="1" applyBorder="1" applyAlignment="1">
      <alignment wrapText="1"/>
    </xf>
    <xf numFmtId="200" fontId="9" fillId="61" borderId="34" xfId="80" applyNumberFormat="1" applyFont="1" applyFill="1" applyBorder="1" applyAlignment="1">
      <alignment wrapText="1"/>
    </xf>
    <xf numFmtId="188" fontId="9" fillId="61" borderId="35" xfId="0" applyNumberFormat="1" applyFont="1" applyFill="1" applyBorder="1" applyAlignment="1">
      <alignment wrapText="1"/>
    </xf>
    <xf numFmtId="191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84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84" fontId="8" fillId="61" borderId="0" xfId="0" applyNumberFormat="1" applyFont="1" applyFill="1" applyBorder="1" applyAlignment="1">
      <alignment wrapText="1"/>
    </xf>
    <xf numFmtId="185" fontId="8" fillId="61" borderId="0" xfId="0" applyNumberFormat="1" applyFont="1" applyFill="1" applyBorder="1" applyAlignment="1">
      <alignment wrapText="1"/>
    </xf>
    <xf numFmtId="188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200" fontId="13" fillId="61" borderId="0" xfId="80" applyNumberFormat="1" applyFont="1" applyFill="1" applyBorder="1" applyAlignment="1">
      <alignment wrapText="1"/>
    </xf>
    <xf numFmtId="201" fontId="13" fillId="61" borderId="0" xfId="0" applyNumberFormat="1" applyFont="1" applyFill="1" applyBorder="1" applyAlignment="1">
      <alignment wrapText="1"/>
    </xf>
    <xf numFmtId="188" fontId="13" fillId="61" borderId="30" xfId="0" applyNumberFormat="1" applyFont="1" applyFill="1" applyBorder="1" applyAlignment="1">
      <alignment wrapText="1"/>
    </xf>
    <xf numFmtId="185" fontId="9" fillId="61" borderId="34" xfId="0" applyNumberFormat="1" applyFont="1" applyFill="1" applyBorder="1" applyAlignment="1">
      <alignment wrapText="1"/>
    </xf>
    <xf numFmtId="201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88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2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2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203" fontId="1" fillId="61" borderId="0" xfId="84" applyNumberFormat="1" applyFont="1" applyFill="1" applyBorder="1" applyProtection="1">
      <alignment/>
      <protection locked="0"/>
    </xf>
    <xf numFmtId="203" fontId="24" fillId="61" borderId="0" xfId="84" applyNumberFormat="1" applyFont="1" applyFill="1" applyBorder="1" applyProtection="1">
      <alignment/>
      <protection locked="0"/>
    </xf>
    <xf numFmtId="203" fontId="4" fillId="61" borderId="0" xfId="84" applyNumberFormat="1" applyFont="1" applyFill="1" applyProtection="1">
      <alignment/>
      <protection hidden="1"/>
    </xf>
    <xf numFmtId="203" fontId="6" fillId="61" borderId="27" xfId="84" applyNumberFormat="1" applyFont="1" applyFill="1" applyBorder="1" applyProtection="1">
      <alignment/>
      <protection locked="0"/>
    </xf>
    <xf numFmtId="203" fontId="6" fillId="61" borderId="0" xfId="84" applyNumberFormat="1" applyFont="1" applyFill="1" applyBorder="1" applyProtection="1">
      <alignment/>
      <protection locked="0"/>
    </xf>
    <xf numFmtId="203" fontId="4" fillId="61" borderId="0" xfId="84" applyNumberFormat="1" applyFont="1" applyFill="1" applyAlignment="1" applyProtection="1">
      <alignment horizontal="right"/>
      <protection hidden="1"/>
    </xf>
    <xf numFmtId="203" fontId="5" fillId="61" borderId="0" xfId="84" applyNumberFormat="1" applyFont="1" applyFill="1" applyAlignment="1" applyProtection="1">
      <alignment horizontal="right"/>
      <protection hidden="1"/>
    </xf>
    <xf numFmtId="203" fontId="1" fillId="61" borderId="34" xfId="84" applyNumberFormat="1" applyFont="1" applyFill="1" applyBorder="1" applyProtection="1">
      <alignment/>
      <protection locked="0"/>
    </xf>
    <xf numFmtId="229" fontId="1" fillId="61" borderId="0" xfId="84" applyNumberFormat="1" applyFont="1" applyFill="1" applyBorder="1" applyProtection="1">
      <alignment/>
      <protection locked="0"/>
    </xf>
    <xf numFmtId="229" fontId="1" fillId="61" borderId="34" xfId="84" applyNumberFormat="1" applyFont="1" applyFill="1" applyBorder="1" applyProtection="1">
      <alignment/>
      <protection locked="0"/>
    </xf>
    <xf numFmtId="191" fontId="49" fillId="61" borderId="0" xfId="84" applyNumberFormat="1" applyFont="1" applyFill="1" applyBorder="1" applyAlignment="1" applyProtection="1">
      <alignment horizontal="right" vertical="center"/>
      <protection hidden="1"/>
    </xf>
    <xf numFmtId="191" fontId="2" fillId="60" borderId="27" xfId="84" applyNumberFormat="1" applyFont="1" applyFill="1" applyBorder="1" applyAlignment="1" applyProtection="1">
      <alignment vertical="center"/>
      <protection hidden="1"/>
    </xf>
    <xf numFmtId="191" fontId="4" fillId="61" borderId="0" xfId="84" applyNumberFormat="1" applyFont="1" applyFill="1" applyBorder="1" applyAlignment="1" applyProtection="1">
      <alignment vertical="center"/>
      <protection hidden="1"/>
    </xf>
    <xf numFmtId="191" fontId="49" fillId="61" borderId="0" xfId="84" applyNumberFormat="1" applyFont="1" applyFill="1" applyBorder="1" applyAlignment="1" applyProtection="1">
      <alignment vertical="center"/>
      <protection hidden="1"/>
    </xf>
    <xf numFmtId="191" fontId="2" fillId="15" borderId="28" xfId="84" applyNumberFormat="1" applyFont="1" applyFill="1" applyBorder="1" applyAlignment="1" applyProtection="1">
      <alignment horizontal="right" vertical="center"/>
      <protection hidden="1"/>
    </xf>
    <xf numFmtId="191" fontId="1" fillId="61" borderId="0" xfId="0" applyNumberFormat="1" applyFont="1" applyFill="1" applyAlignment="1">
      <alignment/>
    </xf>
    <xf numFmtId="191" fontId="4" fillId="54" borderId="27" xfId="84" applyNumberFormat="1" applyFont="1" applyFill="1" applyBorder="1" applyAlignment="1" applyProtection="1">
      <alignment horizontal="center" vertical="center"/>
      <protection hidden="1"/>
    </xf>
    <xf numFmtId="191" fontId="4" fillId="61" borderId="36" xfId="84" applyNumberFormat="1" applyFont="1" applyFill="1" applyBorder="1" applyAlignment="1" applyProtection="1">
      <alignment vertical="center"/>
      <protection hidden="1"/>
    </xf>
    <xf numFmtId="191" fontId="49" fillId="61" borderId="34" xfId="84" applyNumberFormat="1" applyFont="1" applyFill="1" applyBorder="1" applyAlignment="1" applyProtection="1">
      <alignment vertical="center"/>
      <protection hidden="1"/>
    </xf>
    <xf numFmtId="191" fontId="49" fillId="61" borderId="38" xfId="84" applyNumberFormat="1" applyFont="1" applyFill="1" applyBorder="1" applyAlignment="1" applyProtection="1">
      <alignment vertical="center"/>
      <protection hidden="1"/>
    </xf>
    <xf numFmtId="191" fontId="2" fillId="61" borderId="36" xfId="84" applyNumberFormat="1" applyFont="1" applyFill="1" applyBorder="1" applyAlignment="1" applyProtection="1">
      <alignment vertical="center"/>
      <protection hidden="1"/>
    </xf>
    <xf numFmtId="191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91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91" fontId="6" fillId="15" borderId="27" xfId="0" applyNumberFormat="1" applyFont="1" applyFill="1" applyBorder="1" applyAlignment="1">
      <alignment horizontal="right" vertical="center" wrapText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57421875" style="10" customWidth="1"/>
    <col min="2" max="6" width="9.140625" style="10" customWidth="1"/>
    <col min="7" max="7" width="50.140625" style="10" bestFit="1" customWidth="1"/>
    <col min="8" max="16384" width="9.140625" style="10" customWidth="1"/>
  </cols>
  <sheetData>
    <row r="3" spans="7:9" ht="25.5" customHeight="1">
      <c r="G3" s="137"/>
      <c r="H3" s="137"/>
      <c r="I3" s="137"/>
    </row>
    <row r="4" spans="1:9" ht="13.5">
      <c r="A4" s="138" t="s">
        <v>87</v>
      </c>
      <c r="B4" s="155"/>
      <c r="C4" s="155"/>
      <c r="G4" s="156"/>
      <c r="H4" s="157"/>
      <c r="I4" s="157"/>
    </row>
    <row r="5" spans="1:9" ht="13.5">
      <c r="A5" s="1" t="s">
        <v>100</v>
      </c>
      <c r="B5" s="4">
        <v>2015</v>
      </c>
      <c r="C5" s="4">
        <v>2016</v>
      </c>
      <c r="G5" s="141"/>
      <c r="H5" s="137"/>
      <c r="I5" s="137"/>
    </row>
    <row r="6" spans="1:9" ht="13.5">
      <c r="A6" s="140" t="s">
        <v>0</v>
      </c>
      <c r="B6" s="158">
        <v>4487</v>
      </c>
      <c r="C6" s="158">
        <v>4460.2</v>
      </c>
      <c r="G6" s="141"/>
      <c r="H6" s="137"/>
      <c r="I6" s="137"/>
    </row>
    <row r="7" spans="1:9" ht="12" customHeight="1">
      <c r="A7" s="140" t="s">
        <v>1</v>
      </c>
      <c r="B7" s="158">
        <v>0</v>
      </c>
      <c r="C7" s="158">
        <v>0</v>
      </c>
      <c r="G7" s="142"/>
      <c r="H7" s="137"/>
      <c r="I7" s="137"/>
    </row>
    <row r="8" spans="1:9" ht="13.5">
      <c r="A8" s="140" t="s">
        <v>2</v>
      </c>
      <c r="B8" s="158">
        <v>330.8</v>
      </c>
      <c r="C8" s="158">
        <v>403.4</v>
      </c>
      <c r="G8" s="141"/>
      <c r="H8" s="137"/>
      <c r="I8" s="137"/>
    </row>
    <row r="9" spans="1:9" ht="13.5">
      <c r="A9" s="143" t="s">
        <v>96</v>
      </c>
      <c r="B9" s="159">
        <v>0</v>
      </c>
      <c r="C9" s="159">
        <v>0</v>
      </c>
      <c r="G9" s="141"/>
      <c r="H9" s="137"/>
      <c r="I9" s="137"/>
    </row>
    <row r="10" spans="1:9" ht="13.5">
      <c r="A10" s="140" t="s">
        <v>3</v>
      </c>
      <c r="B10" s="160"/>
      <c r="C10" s="160"/>
      <c r="G10" s="141"/>
      <c r="H10" s="137"/>
      <c r="I10" s="137"/>
    </row>
    <row r="11" spans="1:9" ht="13.5">
      <c r="A11" s="144" t="s">
        <v>4</v>
      </c>
      <c r="B11" s="158">
        <v>-2256.6</v>
      </c>
      <c r="C11" s="158">
        <v>-2176.8</v>
      </c>
      <c r="G11" s="141"/>
      <c r="H11" s="137"/>
      <c r="I11" s="137"/>
    </row>
    <row r="12" spans="1:9" ht="13.5">
      <c r="A12" s="140" t="s">
        <v>5</v>
      </c>
      <c r="B12" s="158">
        <v>-1132.1</v>
      </c>
      <c r="C12" s="158">
        <v>-1198.8</v>
      </c>
      <c r="G12" s="141"/>
      <c r="H12" s="137"/>
      <c r="I12" s="137"/>
    </row>
    <row r="13" spans="1:9" ht="13.5">
      <c r="A13" s="140" t="s">
        <v>6</v>
      </c>
      <c r="B13" s="158">
        <v>-510.8</v>
      </c>
      <c r="C13" s="158">
        <v>-524.1</v>
      </c>
      <c r="G13" s="145"/>
      <c r="H13" s="146"/>
      <c r="I13" s="146"/>
    </row>
    <row r="14" spans="1:9" ht="13.5">
      <c r="A14" s="140" t="s">
        <v>7</v>
      </c>
      <c r="B14" s="158">
        <v>-442.2</v>
      </c>
      <c r="C14" s="158">
        <v>-459.6</v>
      </c>
      <c r="G14" s="141"/>
      <c r="H14" s="137"/>
      <c r="I14" s="137"/>
    </row>
    <row r="15" spans="1:9" ht="13.5">
      <c r="A15" s="140" t="s">
        <v>8</v>
      </c>
      <c r="B15" s="158">
        <v>-62.4</v>
      </c>
      <c r="C15" s="158">
        <v>-75</v>
      </c>
      <c r="G15" s="141"/>
      <c r="H15" s="137"/>
      <c r="I15" s="137"/>
    </row>
    <row r="16" spans="1:9" ht="13.5">
      <c r="A16" s="140" t="s">
        <v>9</v>
      </c>
      <c r="B16" s="158">
        <v>28.5</v>
      </c>
      <c r="C16" s="158">
        <v>27.8</v>
      </c>
      <c r="G16" s="141"/>
      <c r="H16" s="137"/>
      <c r="I16" s="137"/>
    </row>
    <row r="17" spans="1:9" ht="13.5">
      <c r="A17" s="140"/>
      <c r="B17" s="160"/>
      <c r="C17" s="160"/>
      <c r="G17" s="145"/>
      <c r="H17" s="146"/>
      <c r="I17" s="146"/>
    </row>
    <row r="18" spans="1:9" ht="13.5">
      <c r="A18" s="147" t="s">
        <v>10</v>
      </c>
      <c r="B18" s="161">
        <f>SUM(B6:B16)</f>
        <v>442.20000000000044</v>
      </c>
      <c r="C18" s="161">
        <f>SUM(C6:C16)</f>
        <v>457.0999999999993</v>
      </c>
      <c r="G18" s="145"/>
      <c r="H18" s="146"/>
      <c r="I18" s="146"/>
    </row>
    <row r="19" spans="1:9" ht="13.5">
      <c r="A19" s="140"/>
      <c r="B19" s="162"/>
      <c r="C19" s="162"/>
      <c r="G19" s="141"/>
      <c r="H19" s="137"/>
      <c r="I19" s="137"/>
    </row>
    <row r="20" spans="1:9" ht="13.5">
      <c r="A20" s="140" t="s">
        <v>11</v>
      </c>
      <c r="B20" s="163">
        <v>11.8</v>
      </c>
      <c r="C20" s="163">
        <v>13.8</v>
      </c>
      <c r="G20" s="145"/>
      <c r="H20" s="146"/>
      <c r="I20" s="146"/>
    </row>
    <row r="21" spans="1:9" ht="13.5">
      <c r="A21" s="140" t="s">
        <v>12</v>
      </c>
      <c r="B21" s="163">
        <v>81.1</v>
      </c>
      <c r="C21" s="163">
        <v>80.1</v>
      </c>
      <c r="G21" s="141"/>
      <c r="H21" s="148"/>
      <c r="I21" s="148"/>
    </row>
    <row r="22" spans="1:9" ht="13.5">
      <c r="A22" s="140" t="s">
        <v>13</v>
      </c>
      <c r="B22" s="163">
        <v>-227.2</v>
      </c>
      <c r="C22" s="163">
        <v>-211.3</v>
      </c>
      <c r="G22" s="145"/>
      <c r="H22" s="146"/>
      <c r="I22" s="146"/>
    </row>
    <row r="23" spans="1:9" ht="13.5">
      <c r="A23" s="143" t="s">
        <v>96</v>
      </c>
      <c r="B23" s="159">
        <v>0</v>
      </c>
      <c r="C23" s="159">
        <v>0</v>
      </c>
      <c r="G23" s="141"/>
      <c r="H23" s="148"/>
      <c r="I23" s="148"/>
    </row>
    <row r="24" spans="1:9" ht="13.5">
      <c r="A24" s="143"/>
      <c r="B24" s="163"/>
      <c r="C24" s="163"/>
      <c r="G24" s="141"/>
      <c r="H24" s="137"/>
      <c r="I24" s="137"/>
    </row>
    <row r="25" spans="1:9" ht="13.5">
      <c r="A25" s="149" t="s">
        <v>99</v>
      </c>
      <c r="B25" s="163">
        <v>0</v>
      </c>
      <c r="C25" s="163">
        <v>0</v>
      </c>
      <c r="G25" s="141"/>
      <c r="H25" s="137"/>
      <c r="I25" s="137"/>
    </row>
    <row r="26" spans="1:9" ht="13.5">
      <c r="A26" s="140"/>
      <c r="B26" s="160"/>
      <c r="C26" s="160"/>
      <c r="G26" s="137"/>
      <c r="H26" s="137"/>
      <c r="I26" s="137"/>
    </row>
    <row r="27" spans="1:9" ht="13.5">
      <c r="A27" s="147" t="s">
        <v>14</v>
      </c>
      <c r="B27" s="161">
        <f>SUM(B18:B25)</f>
        <v>307.9000000000005</v>
      </c>
      <c r="C27" s="161">
        <f>SUM(C18:C25)</f>
        <v>339.6999999999993</v>
      </c>
      <c r="G27" s="137"/>
      <c r="H27" s="137"/>
      <c r="I27" s="137"/>
    </row>
    <row r="28" spans="1:9" ht="13.5">
      <c r="A28" s="150"/>
      <c r="B28" s="162"/>
      <c r="C28" s="162"/>
      <c r="G28" s="137"/>
      <c r="H28" s="137"/>
      <c r="I28" s="137"/>
    </row>
    <row r="29" spans="1:3" ht="13.5">
      <c r="A29" s="140" t="s">
        <v>15</v>
      </c>
      <c r="B29" s="163">
        <v>-113.5</v>
      </c>
      <c r="C29" s="163">
        <v>-119.3</v>
      </c>
    </row>
    <row r="30" spans="1:3" ht="13.5">
      <c r="A30" s="143" t="s">
        <v>96</v>
      </c>
      <c r="B30" s="164">
        <v>0</v>
      </c>
      <c r="C30" s="164"/>
    </row>
    <row r="31" spans="1:3" ht="13.5">
      <c r="A31" s="143"/>
      <c r="B31" s="158"/>
      <c r="C31" s="158"/>
    </row>
    <row r="32" spans="1:3" ht="13.5">
      <c r="A32" s="147" t="s">
        <v>16</v>
      </c>
      <c r="B32" s="161">
        <f>SUM(B27:B29)</f>
        <v>194.4000000000005</v>
      </c>
      <c r="C32" s="161">
        <f>SUM(C27:C29)</f>
        <v>220.3999999999993</v>
      </c>
    </row>
    <row r="33" spans="1:3" ht="13.5">
      <c r="A33" s="140" t="s">
        <v>17</v>
      </c>
      <c r="B33" s="158"/>
      <c r="C33" s="158"/>
    </row>
    <row r="34" spans="1:3" ht="13.5">
      <c r="A34" s="140" t="s">
        <v>18</v>
      </c>
      <c r="B34" s="163">
        <v>180.5</v>
      </c>
      <c r="C34" s="163">
        <v>207.3</v>
      </c>
    </row>
    <row r="35" spans="1:3" ht="13.5">
      <c r="A35" s="140" t="s">
        <v>19</v>
      </c>
      <c r="B35" s="163">
        <v>13.9</v>
      </c>
      <c r="C35" s="163">
        <v>13.1</v>
      </c>
    </row>
    <row r="36" spans="1:3" ht="13.5">
      <c r="A36" s="151" t="s">
        <v>20</v>
      </c>
      <c r="B36" s="165"/>
      <c r="C36" s="165"/>
    </row>
    <row r="37" spans="1:3" ht="13.5">
      <c r="A37" s="150" t="s">
        <v>21</v>
      </c>
      <c r="B37" s="166">
        <v>0.123</v>
      </c>
      <c r="C37" s="166">
        <v>0.141</v>
      </c>
    </row>
    <row r="38" spans="1:3" ht="14.25" thickBot="1">
      <c r="A38" s="150" t="s">
        <v>22</v>
      </c>
      <c r="B38" s="167">
        <v>0.123</v>
      </c>
      <c r="C38" s="167">
        <v>0.141</v>
      </c>
    </row>
    <row r="39" spans="1:3" ht="13.5">
      <c r="A39" s="152"/>
      <c r="B39" s="153"/>
      <c r="C39" s="153"/>
    </row>
    <row r="40" ht="13.5">
      <c r="A40" s="154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 C32 B19 B23:B28 B30:B32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5.57421875" style="126" customWidth="1"/>
    <col min="4" max="6" width="9.140625" style="10" customWidth="1"/>
    <col min="7" max="7" width="10.00390625" style="10" bestFit="1" customWidth="1"/>
    <col min="8" max="16384" width="9.140625" style="10" customWidth="1"/>
  </cols>
  <sheetData>
    <row r="5" spans="1:3" ht="13.5">
      <c r="A5" s="138" t="s">
        <v>103</v>
      </c>
      <c r="B5" s="139">
        <v>42369</v>
      </c>
      <c r="C5" s="139">
        <v>42735</v>
      </c>
    </row>
    <row r="6" spans="1:3" ht="13.5">
      <c r="A6" s="2" t="s">
        <v>23</v>
      </c>
      <c r="B6" s="9"/>
      <c r="C6" s="9"/>
    </row>
    <row r="7" spans="1:3" ht="13.5">
      <c r="A7" s="129" t="s">
        <v>24</v>
      </c>
      <c r="B7" s="130"/>
      <c r="C7" s="130"/>
    </row>
    <row r="8" spans="1:3" ht="13.5">
      <c r="A8" s="131" t="s">
        <v>25</v>
      </c>
      <c r="B8" s="168">
        <v>2031.6</v>
      </c>
      <c r="C8" s="168">
        <v>2019.2</v>
      </c>
    </row>
    <row r="9" spans="1:3" ht="13.5">
      <c r="A9" s="131" t="s">
        <v>26</v>
      </c>
      <c r="B9" s="168">
        <v>2895.6</v>
      </c>
      <c r="C9" s="168">
        <v>2968</v>
      </c>
    </row>
    <row r="10" spans="1:3" ht="13.5">
      <c r="A10" s="131" t="s">
        <v>27</v>
      </c>
      <c r="B10" s="168">
        <v>378</v>
      </c>
      <c r="C10" s="168">
        <v>375.7</v>
      </c>
    </row>
    <row r="11" spans="1:3" ht="13.5">
      <c r="A11" s="131" t="s">
        <v>93</v>
      </c>
      <c r="B11" s="168">
        <v>157.1</v>
      </c>
      <c r="C11" s="168">
        <v>148.5</v>
      </c>
    </row>
    <row r="12" spans="1:3" ht="13.5">
      <c r="A12" s="131" t="s">
        <v>28</v>
      </c>
      <c r="B12" s="168">
        <v>125.2</v>
      </c>
      <c r="C12" s="168">
        <v>110.2</v>
      </c>
    </row>
    <row r="13" spans="1:3" ht="13.5">
      <c r="A13" s="131" t="s">
        <v>29</v>
      </c>
      <c r="B13" s="168">
        <v>73</v>
      </c>
      <c r="C13" s="168">
        <v>80.3</v>
      </c>
    </row>
    <row r="14" spans="1:3" ht="13.5">
      <c r="A14" s="131" t="s">
        <v>88</v>
      </c>
      <c r="B14" s="168">
        <v>108.2</v>
      </c>
      <c r="C14" s="168">
        <v>109.5</v>
      </c>
    </row>
    <row r="15" spans="1:3" ht="13.5">
      <c r="A15" s="6"/>
      <c r="B15" s="169">
        <f>SUM(B8:B14)</f>
        <v>5768.7</v>
      </c>
      <c r="C15" s="169">
        <f>SUM(C8:C14)</f>
        <v>5811.4</v>
      </c>
    </row>
    <row r="16" spans="1:3" ht="13.5">
      <c r="A16" s="129" t="s">
        <v>31</v>
      </c>
      <c r="B16" s="170"/>
      <c r="C16" s="170"/>
    </row>
    <row r="17" spans="1:3" ht="13.5">
      <c r="A17" s="131" t="s">
        <v>32</v>
      </c>
      <c r="B17" s="171">
        <v>116.30000000000001</v>
      </c>
      <c r="C17" s="171">
        <v>104.5</v>
      </c>
    </row>
    <row r="18" spans="1:3" ht="13.5">
      <c r="A18" s="131" t="s">
        <v>33</v>
      </c>
      <c r="B18" s="171">
        <v>1533</v>
      </c>
      <c r="C18" s="171">
        <v>1665.5</v>
      </c>
    </row>
    <row r="19" spans="1:3" ht="13.5">
      <c r="A19" s="131" t="s">
        <v>28</v>
      </c>
      <c r="B19" s="171">
        <v>34.6</v>
      </c>
      <c r="C19" s="171">
        <v>29.4</v>
      </c>
    </row>
    <row r="20" spans="1:3" ht="13.5">
      <c r="A20" s="131" t="s">
        <v>30</v>
      </c>
      <c r="B20" s="171">
        <v>6.5</v>
      </c>
      <c r="C20" s="171">
        <v>56.5</v>
      </c>
    </row>
    <row r="21" spans="1:3" ht="13.5">
      <c r="A21" s="131" t="s">
        <v>97</v>
      </c>
      <c r="B21" s="171">
        <v>29.1</v>
      </c>
      <c r="C21" s="171">
        <v>33.9</v>
      </c>
    </row>
    <row r="22" spans="1:3" ht="13.5">
      <c r="A22" s="131" t="s">
        <v>34</v>
      </c>
      <c r="B22" s="171">
        <v>226.1</v>
      </c>
      <c r="C22" s="171">
        <v>232.4</v>
      </c>
    </row>
    <row r="23" spans="1:3" ht="13.5">
      <c r="A23" s="131" t="s">
        <v>35</v>
      </c>
      <c r="B23" s="171">
        <v>541.6</v>
      </c>
      <c r="C23" s="171">
        <v>351.5</v>
      </c>
    </row>
    <row r="24" spans="1:3" ht="13.5">
      <c r="A24" s="6"/>
      <c r="B24" s="169">
        <f>SUM(B17:B23)</f>
        <v>2487.2</v>
      </c>
      <c r="C24" s="169">
        <f>SUM(C17:C23)</f>
        <v>2473.7000000000003</v>
      </c>
    </row>
    <row r="25" spans="1:3" ht="14.25" thickBot="1">
      <c r="A25" s="3" t="s">
        <v>36</v>
      </c>
      <c r="B25" s="172">
        <f>+B15+B24</f>
        <v>8255.9</v>
      </c>
      <c r="C25" s="172">
        <f>+C15+C24</f>
        <v>8285.1</v>
      </c>
    </row>
    <row r="26" spans="2:3" ht="13.5">
      <c r="B26" s="173"/>
      <c r="C26" s="173"/>
    </row>
    <row r="27" spans="2:3" ht="13.5">
      <c r="B27" s="173"/>
      <c r="C27" s="173"/>
    </row>
    <row r="28" spans="1:3" ht="13.5">
      <c r="A28" s="2" t="s">
        <v>37</v>
      </c>
      <c r="B28" s="174"/>
      <c r="C28" s="174"/>
    </row>
    <row r="29" spans="1:3" ht="13.5">
      <c r="A29" s="132" t="s">
        <v>38</v>
      </c>
      <c r="B29" s="175"/>
      <c r="C29" s="175"/>
    </row>
    <row r="30" spans="1:3" ht="13.5">
      <c r="A30" s="133" t="s">
        <v>39</v>
      </c>
      <c r="B30" s="171">
        <v>1474.2</v>
      </c>
      <c r="C30" s="171">
        <v>1468.1</v>
      </c>
    </row>
    <row r="31" spans="1:3" ht="13.5">
      <c r="A31" s="133" t="s">
        <v>40</v>
      </c>
      <c r="B31" s="168">
        <v>703.7</v>
      </c>
      <c r="C31" s="168">
        <v>742.5</v>
      </c>
    </row>
    <row r="32" spans="1:3" ht="13.5">
      <c r="A32" s="133" t="s">
        <v>41</v>
      </c>
      <c r="B32" s="176">
        <v>180.5</v>
      </c>
      <c r="C32" s="176">
        <v>207.3</v>
      </c>
    </row>
    <row r="33" spans="1:3" ht="13.5">
      <c r="A33" s="7" t="s">
        <v>42</v>
      </c>
      <c r="B33" s="169">
        <f>SUM(B30:B32)</f>
        <v>2358.4</v>
      </c>
      <c r="C33" s="169">
        <f>SUM(C30:C32)</f>
        <v>2417.9</v>
      </c>
    </row>
    <row r="34" spans="1:3" ht="13.5">
      <c r="A34" s="134" t="s">
        <v>43</v>
      </c>
      <c r="B34" s="177">
        <v>144.7</v>
      </c>
      <c r="C34" s="177">
        <v>144.2</v>
      </c>
    </row>
    <row r="35" spans="1:3" ht="13.5">
      <c r="A35" s="7" t="s">
        <v>44</v>
      </c>
      <c r="B35" s="169">
        <f>SUM(B33:B34)</f>
        <v>2503.1</v>
      </c>
      <c r="C35" s="169">
        <f>SUM(C33:C34)</f>
        <v>2562.1</v>
      </c>
    </row>
    <row r="36" spans="1:3" ht="13.5">
      <c r="A36" s="132"/>
      <c r="B36" s="178"/>
      <c r="C36" s="178"/>
    </row>
    <row r="37" spans="1:3" ht="13.5">
      <c r="A37" s="132" t="s">
        <v>45</v>
      </c>
      <c r="B37" s="170"/>
      <c r="C37" s="170"/>
    </row>
    <row r="38" spans="1:3" ht="13.5">
      <c r="A38" s="133" t="s">
        <v>46</v>
      </c>
      <c r="B38" s="179">
        <v>2943.7999999999997</v>
      </c>
      <c r="C38" s="179">
        <v>2933.1</v>
      </c>
    </row>
    <row r="39" spans="1:3" ht="13.5">
      <c r="A39" s="133" t="s">
        <v>47</v>
      </c>
      <c r="B39" s="179">
        <v>148.3</v>
      </c>
      <c r="C39" s="179">
        <v>145.8</v>
      </c>
    </row>
    <row r="40" spans="1:3" ht="13.5">
      <c r="A40" s="133" t="s">
        <v>48</v>
      </c>
      <c r="B40" s="179">
        <v>365.3</v>
      </c>
      <c r="C40" s="179">
        <v>397.6</v>
      </c>
    </row>
    <row r="41" spans="1:3" ht="13.5">
      <c r="A41" s="133" t="s">
        <v>49</v>
      </c>
      <c r="B41" s="179">
        <v>23.8</v>
      </c>
      <c r="C41" s="179">
        <v>27.2</v>
      </c>
    </row>
    <row r="42" spans="1:7" ht="13.5">
      <c r="A42" s="133" t="s">
        <v>88</v>
      </c>
      <c r="B42" s="180">
        <v>33.4</v>
      </c>
      <c r="C42" s="180">
        <v>44.1</v>
      </c>
      <c r="G42" s="127"/>
    </row>
    <row r="43" spans="1:3" ht="13.5">
      <c r="A43" s="8"/>
      <c r="B43" s="169">
        <f>SUM(B38:B42)</f>
        <v>3514.6000000000004</v>
      </c>
      <c r="C43" s="169">
        <f>SUM(C38:C42)</f>
        <v>3547.7999999999997</v>
      </c>
    </row>
    <row r="44" spans="1:3" ht="13.5">
      <c r="A44" s="132" t="s">
        <v>50</v>
      </c>
      <c r="B44" s="175"/>
      <c r="C44" s="175"/>
    </row>
    <row r="45" spans="1:7" ht="13.5">
      <c r="A45" s="133" t="s">
        <v>51</v>
      </c>
      <c r="B45" s="179">
        <v>484.3</v>
      </c>
      <c r="C45" s="179">
        <v>182.3</v>
      </c>
      <c r="G45" s="128"/>
    </row>
    <row r="46" spans="1:7" ht="13.5">
      <c r="A46" s="133" t="s">
        <v>52</v>
      </c>
      <c r="B46" s="179">
        <v>1121.3</v>
      </c>
      <c r="C46" s="179">
        <v>1270.8</v>
      </c>
      <c r="G46" s="128"/>
    </row>
    <row r="47" spans="1:7" ht="13.5">
      <c r="A47" s="134" t="s">
        <v>98</v>
      </c>
      <c r="B47" s="179">
        <v>25.7</v>
      </c>
      <c r="C47" s="179">
        <v>21</v>
      </c>
      <c r="G47" s="128"/>
    </row>
    <row r="48" spans="1:7" ht="13.5">
      <c r="A48" s="133" t="s">
        <v>53</v>
      </c>
      <c r="B48" s="179">
        <v>584.6</v>
      </c>
      <c r="C48" s="179">
        <v>636.3000000000001</v>
      </c>
      <c r="G48" s="128"/>
    </row>
    <row r="49" spans="1:7" ht="13.5">
      <c r="A49" s="133" t="s">
        <v>30</v>
      </c>
      <c r="B49" s="180">
        <v>22.3</v>
      </c>
      <c r="C49" s="180">
        <v>64.8</v>
      </c>
      <c r="G49" s="128"/>
    </row>
    <row r="50" spans="1:3" ht="13.5">
      <c r="A50" s="8"/>
      <c r="B50" s="169">
        <f>SUM(B45:B49)</f>
        <v>2238.2000000000003</v>
      </c>
      <c r="C50" s="169">
        <f>SUM(C45:C49)</f>
        <v>2175.2000000000003</v>
      </c>
    </row>
    <row r="51" spans="1:3" ht="13.5">
      <c r="A51" s="135" t="s">
        <v>54</v>
      </c>
      <c r="B51" s="178">
        <f>B43+B50</f>
        <v>5752.800000000001</v>
      </c>
      <c r="C51" s="178">
        <f>C43+C50</f>
        <v>5723</v>
      </c>
    </row>
    <row r="52" spans="1:3" ht="13.5">
      <c r="A52" s="5" t="s">
        <v>55</v>
      </c>
      <c r="B52" s="181">
        <f>B35+B51</f>
        <v>8255.900000000001</v>
      </c>
      <c r="C52" s="181">
        <f>C35+C51</f>
        <v>8285.1</v>
      </c>
    </row>
    <row r="53" ht="13.5">
      <c r="A53" s="136"/>
    </row>
    <row r="54" ht="13.5">
      <c r="A54" s="13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3" customWidth="1"/>
    <col min="2" max="7" width="10.7109375" style="10" customWidth="1"/>
    <col min="8" max="16384" width="9.140625" style="10" customWidth="1"/>
  </cols>
  <sheetData>
    <row r="2" spans="1:7" ht="12.75">
      <c r="A2" s="118" t="s">
        <v>101</v>
      </c>
      <c r="B2" s="119">
        <v>2015</v>
      </c>
      <c r="C2" s="120" t="s">
        <v>61</v>
      </c>
      <c r="D2" s="119">
        <v>2016</v>
      </c>
      <c r="E2" s="121" t="s">
        <v>61</v>
      </c>
      <c r="F2" s="122" t="s">
        <v>57</v>
      </c>
      <c r="G2" s="123" t="s">
        <v>58</v>
      </c>
    </row>
    <row r="3" spans="1:7" s="22" customFormat="1" ht="12.75">
      <c r="A3" s="11" t="s">
        <v>62</v>
      </c>
      <c r="B3" s="12">
        <v>1633.52834787</v>
      </c>
      <c r="C3" s="13">
        <f>B3/$B$3</f>
        <v>1</v>
      </c>
      <c r="D3" s="12">
        <v>1655.33063735</v>
      </c>
      <c r="E3" s="13">
        <f>D3/$D$3</f>
        <v>1</v>
      </c>
      <c r="F3" s="14">
        <f>D3-B3</f>
        <v>21.8022894799999</v>
      </c>
      <c r="G3" s="15">
        <f>D3/B3-1</f>
        <v>0.013346746941017784</v>
      </c>
    </row>
    <row r="4" spans="1:7" ht="12.75">
      <c r="A4" s="16" t="s">
        <v>63</v>
      </c>
      <c r="B4" s="17">
        <v>-1216.0332291100003</v>
      </c>
      <c r="C4" s="13">
        <f>B4/$B$3</f>
        <v>-0.7444212588631336</v>
      </c>
      <c r="D4" s="17">
        <v>-1241.9193527800003</v>
      </c>
      <c r="E4" s="13">
        <f>D4/$D$3</f>
        <v>-0.7502545562548005</v>
      </c>
      <c r="F4" s="18">
        <f>D4-B4</f>
        <v>-25.88612366999996</v>
      </c>
      <c r="G4" s="19">
        <f>D4/B4-1</f>
        <v>0.021287348939424744</v>
      </c>
    </row>
    <row r="5" spans="1:7" ht="12.75">
      <c r="A5" s="16" t="s">
        <v>6</v>
      </c>
      <c r="B5" s="17">
        <v>-129.15896486999998</v>
      </c>
      <c r="C5" s="13">
        <f>B5/$B$3</f>
        <v>-0.07906747687508067</v>
      </c>
      <c r="D5" s="17">
        <v>-122.19001109999999</v>
      </c>
      <c r="E5" s="13">
        <f>D5/$D$3</f>
        <v>-0.07381607537670698</v>
      </c>
      <c r="F5" s="18">
        <f>D5-B5</f>
        <v>6.968953769999985</v>
      </c>
      <c r="G5" s="19">
        <f>D5/B5-1</f>
        <v>-0.053956407726047706</v>
      </c>
    </row>
    <row r="6" spans="1:7" ht="12.75">
      <c r="A6" s="16" t="s">
        <v>9</v>
      </c>
      <c r="B6" s="20">
        <v>11.137744990000002</v>
      </c>
      <c r="C6" s="13">
        <f>B6/$B$3</f>
        <v>0.0068182134730155105</v>
      </c>
      <c r="D6" s="20">
        <v>9.34419432</v>
      </c>
      <c r="E6" s="13">
        <f>D6/$D$3</f>
        <v>0.00564491111875934</v>
      </c>
      <c r="F6" s="21">
        <f>D6-B6</f>
        <v>-1.793550670000002</v>
      </c>
      <c r="G6" s="19">
        <f>D6/B6-1</f>
        <v>-0.16103355496200866</v>
      </c>
    </row>
    <row r="7" spans="1:13" s="22" customFormat="1" ht="12.75">
      <c r="A7" s="23" t="s">
        <v>64</v>
      </c>
      <c r="B7" s="24">
        <f>SUM(B3:B6)</f>
        <v>299.47389887999975</v>
      </c>
      <c r="C7" s="25">
        <f>B7/$B$3</f>
        <v>0.18332947773480118</v>
      </c>
      <c r="D7" s="24">
        <f>SUM(D3:D6)</f>
        <v>300.5654677899997</v>
      </c>
      <c r="E7" s="25">
        <f>D7/$D$3</f>
        <v>0.18157427948725188</v>
      </c>
      <c r="F7" s="26">
        <f>D7-B7</f>
        <v>1.0915689099999213</v>
      </c>
      <c r="G7" s="27">
        <f>D7/B7-1</f>
        <v>0.0036449550831718636</v>
      </c>
      <c r="M7" s="106"/>
    </row>
    <row r="10" spans="1:5" ht="12.75">
      <c r="A10" s="118" t="s">
        <v>56</v>
      </c>
      <c r="B10" s="119">
        <f>B2</f>
        <v>2015</v>
      </c>
      <c r="C10" s="119">
        <f>D2</f>
        <v>2016</v>
      </c>
      <c r="D10" s="122" t="s">
        <v>57</v>
      </c>
      <c r="E10" s="124" t="s">
        <v>58</v>
      </c>
    </row>
    <row r="11" spans="1:5" ht="12.75">
      <c r="A11" s="11" t="s">
        <v>59</v>
      </c>
      <c r="B11" s="107">
        <v>1327.0593099999999</v>
      </c>
      <c r="C11" s="107">
        <v>1381.38742</v>
      </c>
      <c r="D11" s="14">
        <f>C11-B11</f>
        <v>54.32811000000015</v>
      </c>
      <c r="E11" s="108">
        <f>C11/B11-1</f>
        <v>0.04093872036510571</v>
      </c>
    </row>
    <row r="12" spans="1:5" ht="12.75">
      <c r="A12" s="16" t="s">
        <v>60</v>
      </c>
      <c r="B12" s="72">
        <v>2965.9423284025</v>
      </c>
      <c r="C12" s="72">
        <v>2971.6781286333667</v>
      </c>
      <c r="D12" s="32">
        <f>C12-B12</f>
        <v>5.735800230866516</v>
      </c>
      <c r="E12" s="33">
        <f>C12/B12-1</f>
        <v>0.0019338879842467627</v>
      </c>
    </row>
    <row r="13" spans="1:5" ht="12.75">
      <c r="A13" s="16" t="s">
        <v>95</v>
      </c>
      <c r="B13" s="72">
        <v>3382.943100346753</v>
      </c>
      <c r="C13" s="72">
        <v>3913.7501468433866</v>
      </c>
      <c r="D13" s="32">
        <f>C13-B13</f>
        <v>530.8070464966336</v>
      </c>
      <c r="E13" s="30">
        <f>C13/B13-1</f>
        <v>0.15690687982373275</v>
      </c>
    </row>
    <row r="14" spans="1:5" ht="12.75">
      <c r="A14" s="109" t="s">
        <v>92</v>
      </c>
      <c r="B14" s="110">
        <v>1241.723025</v>
      </c>
      <c r="C14" s="110">
        <v>1714.323181</v>
      </c>
      <c r="D14" s="111">
        <f>C14-B14</f>
        <v>472.60015599999997</v>
      </c>
      <c r="E14" s="112">
        <f>C14/B14-1</f>
        <v>0.3806003001353704</v>
      </c>
    </row>
    <row r="15" spans="1:5" ht="12.75">
      <c r="A15" s="34" t="s">
        <v>94</v>
      </c>
      <c r="B15" s="113">
        <v>496.98883242483913</v>
      </c>
      <c r="C15" s="113">
        <v>494.6220792609287</v>
      </c>
      <c r="D15" s="114">
        <f>C15-B15</f>
        <v>-2.3667531639104595</v>
      </c>
      <c r="E15" s="37">
        <f>C15/B15-1</f>
        <v>-0.0047621858067975475</v>
      </c>
    </row>
    <row r="16" spans="1:5" ht="12.75">
      <c r="A16" s="115"/>
      <c r="B16" s="28"/>
      <c r="C16" s="28"/>
      <c r="D16" s="29"/>
      <c r="E16" s="116"/>
    </row>
    <row r="18" spans="1:5" ht="12.75">
      <c r="A18" s="125" t="s">
        <v>65</v>
      </c>
      <c r="B18" s="119">
        <f>B10</f>
        <v>2015</v>
      </c>
      <c r="C18" s="119">
        <f>C10</f>
        <v>2016</v>
      </c>
      <c r="D18" s="122" t="s">
        <v>57</v>
      </c>
      <c r="E18" s="124" t="s">
        <v>58</v>
      </c>
    </row>
    <row r="19" spans="1:5" ht="12.75">
      <c r="A19" s="11" t="s">
        <v>66</v>
      </c>
      <c r="B19" s="91">
        <f>B7</f>
        <v>299.47389887999975</v>
      </c>
      <c r="C19" s="91">
        <f>D7</f>
        <v>300.5654677899997</v>
      </c>
      <c r="D19" s="14">
        <f>C19-B19</f>
        <v>1.0915689099999213</v>
      </c>
      <c r="E19" s="81">
        <f>C19/B19-1</f>
        <v>0.0036449550831718636</v>
      </c>
    </row>
    <row r="20" spans="1:5" ht="12.75">
      <c r="A20" s="16" t="s">
        <v>67</v>
      </c>
      <c r="B20" s="31">
        <v>884.4</v>
      </c>
      <c r="C20" s="31">
        <v>916.6</v>
      </c>
      <c r="D20" s="32">
        <f>C20-B20</f>
        <v>32.200000000000045</v>
      </c>
      <c r="E20" s="30">
        <f>C20/B20-1</f>
        <v>0.03640886476707372</v>
      </c>
    </row>
    <row r="21" spans="1:5" ht="12.75">
      <c r="A21" s="34" t="s">
        <v>68</v>
      </c>
      <c r="B21" s="40">
        <f>B19/B20</f>
        <v>0.33861815793758454</v>
      </c>
      <c r="C21" s="40">
        <f>C19/C20</f>
        <v>0.32791344947632517</v>
      </c>
      <c r="D21" s="117"/>
      <c r="E21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3" customWidth="1"/>
    <col min="2" max="7" width="10.7109375" style="10" customWidth="1"/>
    <col min="8" max="16384" width="9.140625" style="10" customWidth="1"/>
  </cols>
  <sheetData>
    <row r="2" spans="1:7" ht="12.75">
      <c r="A2" s="98" t="s">
        <v>101</v>
      </c>
      <c r="B2" s="99">
        <v>2015</v>
      </c>
      <c r="C2" s="100" t="s">
        <v>61</v>
      </c>
      <c r="D2" s="99">
        <v>2016</v>
      </c>
      <c r="E2" s="101" t="s">
        <v>61</v>
      </c>
      <c r="F2" s="102" t="s">
        <v>57</v>
      </c>
      <c r="G2" s="103" t="s">
        <v>58</v>
      </c>
    </row>
    <row r="3" spans="1:7" s="22" customFormat="1" ht="12.75">
      <c r="A3" s="11" t="s">
        <v>62</v>
      </c>
      <c r="B3" s="12">
        <v>1599.94947269</v>
      </c>
      <c r="C3" s="13">
        <f>B3/$B$3</f>
        <v>1</v>
      </c>
      <c r="D3" s="12">
        <v>1523.5257756100002</v>
      </c>
      <c r="E3" s="13">
        <f>D3/$D$3</f>
        <v>1</v>
      </c>
      <c r="F3" s="14">
        <f>D3-B3</f>
        <v>-76.42369707999978</v>
      </c>
      <c r="G3" s="15">
        <f>D3/B3-1</f>
        <v>-0.04776631911475826</v>
      </c>
    </row>
    <row r="4" spans="1:7" ht="12.75">
      <c r="A4" s="16" t="s">
        <v>63</v>
      </c>
      <c r="B4" s="17">
        <v>-1460.9717078600002</v>
      </c>
      <c r="C4" s="13">
        <f>B4/$B$3</f>
        <v>-0.9131361538584489</v>
      </c>
      <c r="D4" s="17">
        <v>-1349.13142885</v>
      </c>
      <c r="E4" s="13">
        <f>D4/$D$3</f>
        <v>-0.8855323949539515</v>
      </c>
      <c r="F4" s="18">
        <f>D4-B4</f>
        <v>111.84027901000013</v>
      </c>
      <c r="G4" s="19">
        <f>D4/B4-1</f>
        <v>-0.0765519814027209</v>
      </c>
    </row>
    <row r="5" spans="1:7" ht="12.75">
      <c r="A5" s="16" t="s">
        <v>6</v>
      </c>
      <c r="B5" s="17">
        <v>-46.009307820000004</v>
      </c>
      <c r="C5" s="13">
        <f>B5/$B$3</f>
        <v>-0.02875672551249035</v>
      </c>
      <c r="D5" s="17">
        <v>-45.98630451</v>
      </c>
      <c r="E5" s="13">
        <f>D5/$D$3</f>
        <v>-0.030184132914710726</v>
      </c>
      <c r="F5" s="18">
        <f>D5-B5</f>
        <v>0.023003310000007104</v>
      </c>
      <c r="G5" s="19">
        <f>D5/B5-1</f>
        <v>-0.0004999707904757011</v>
      </c>
    </row>
    <row r="6" spans="1:7" ht="12.75">
      <c r="A6" s="16" t="s">
        <v>9</v>
      </c>
      <c r="B6" s="20">
        <v>8.00124531</v>
      </c>
      <c r="C6" s="13">
        <f>B6/$B$3</f>
        <v>0.00500093624616</v>
      </c>
      <c r="D6" s="20">
        <v>6.860070449999999</v>
      </c>
      <c r="E6" s="13">
        <f>D6/$D$3</f>
        <v>0.00450275969059553</v>
      </c>
      <c r="F6" s="21">
        <f>D6-B6</f>
        <v>-1.1411748600000005</v>
      </c>
      <c r="G6" s="19">
        <f>D6/B6-1</f>
        <v>-0.1426246560112029</v>
      </c>
    </row>
    <row r="7" spans="1:7" s="22" customFormat="1" ht="12.75">
      <c r="A7" s="23" t="s">
        <v>64</v>
      </c>
      <c r="B7" s="90">
        <f>SUM(B3:B6)</f>
        <v>100.96970231999984</v>
      </c>
      <c r="C7" s="25">
        <f>B7/$B$3</f>
        <v>0.06310805687522067</v>
      </c>
      <c r="D7" s="90">
        <f>SUM(D3:D6)</f>
        <v>135.2681127000002</v>
      </c>
      <c r="E7" s="25">
        <f>D7/$D$3</f>
        <v>0.08878623182193328</v>
      </c>
      <c r="F7" s="26">
        <f>D7-B7</f>
        <v>34.29841038000035</v>
      </c>
      <c r="G7" s="27">
        <f>D7/B7-1</f>
        <v>0.3396901208176246</v>
      </c>
    </row>
    <row r="10" spans="1:5" ht="12.75">
      <c r="A10" s="98" t="s">
        <v>56</v>
      </c>
      <c r="B10" s="99">
        <f>B2</f>
        <v>2015</v>
      </c>
      <c r="C10" s="99">
        <f>D2</f>
        <v>2016</v>
      </c>
      <c r="D10" s="102" t="s">
        <v>57</v>
      </c>
      <c r="E10" s="104" t="s">
        <v>58</v>
      </c>
    </row>
    <row r="11" spans="1:5" ht="12.75">
      <c r="A11" s="11" t="s">
        <v>59</v>
      </c>
      <c r="B11" s="91">
        <v>856.824</v>
      </c>
      <c r="C11" s="91">
        <v>880.2280000000001</v>
      </c>
      <c r="D11" s="14">
        <f>C11-B11</f>
        <v>23.40400000000011</v>
      </c>
      <c r="E11" s="81">
        <f>C11/B11-1</f>
        <v>0.027314827782601858</v>
      </c>
    </row>
    <row r="12" spans="1:5" ht="12.75">
      <c r="A12" s="16" t="s">
        <v>89</v>
      </c>
      <c r="B12" s="53">
        <v>9625.971968292279</v>
      </c>
      <c r="C12" s="53">
        <v>9577.807175295</v>
      </c>
      <c r="D12" s="32">
        <f>C12-B12</f>
        <v>-48.16479299727871</v>
      </c>
      <c r="E12" s="62">
        <f>C12/B12-1</f>
        <v>-0.005003629052310998</v>
      </c>
    </row>
    <row r="13" spans="1:5" ht="12.75">
      <c r="A13" s="34" t="s">
        <v>90</v>
      </c>
      <c r="B13" s="92">
        <v>3051.9889481265523</v>
      </c>
      <c r="C13" s="92">
        <v>2993.9681972451044</v>
      </c>
      <c r="D13" s="77">
        <f>C13-B13</f>
        <v>-58.02075088144784</v>
      </c>
      <c r="E13" s="93">
        <f>C13/B13-1</f>
        <v>-0.019010799798951927</v>
      </c>
    </row>
    <row r="16" spans="1:5" ht="12.75">
      <c r="A16" s="105" t="s">
        <v>65</v>
      </c>
      <c r="B16" s="99">
        <f>B10</f>
        <v>2015</v>
      </c>
      <c r="C16" s="99">
        <f>C10</f>
        <v>2016</v>
      </c>
      <c r="D16" s="102" t="s">
        <v>57</v>
      </c>
      <c r="E16" s="104" t="s">
        <v>58</v>
      </c>
    </row>
    <row r="17" spans="1:5" s="22" customFormat="1" ht="12.75">
      <c r="A17" s="11" t="s">
        <v>66</v>
      </c>
      <c r="B17" s="38">
        <f>B7</f>
        <v>100.96970231999984</v>
      </c>
      <c r="C17" s="94">
        <f>+D7</f>
        <v>135.2681127000002</v>
      </c>
      <c r="D17" s="14">
        <f>C17-B17</f>
        <v>34.29841038000035</v>
      </c>
      <c r="E17" s="60">
        <f>C17/B17-1</f>
        <v>0.3396901208176246</v>
      </c>
    </row>
    <row r="18" spans="1:5" ht="12.75">
      <c r="A18" s="16" t="s">
        <v>67</v>
      </c>
      <c r="B18" s="39">
        <f>+GAS!B20</f>
        <v>884.4</v>
      </c>
      <c r="C18" s="39">
        <f>+GAS!C20</f>
        <v>916.6</v>
      </c>
      <c r="D18" s="21">
        <f>C18-B18</f>
        <v>32.200000000000045</v>
      </c>
      <c r="E18" s="73">
        <f>C18/B18-1</f>
        <v>0.03640886476707372</v>
      </c>
    </row>
    <row r="19" spans="1:5" ht="12.75">
      <c r="A19" s="95" t="s">
        <v>68</v>
      </c>
      <c r="B19" s="96">
        <f>B17/B18</f>
        <v>0.11416746078697404</v>
      </c>
      <c r="C19" s="96">
        <f>C17/C18</f>
        <v>0.1475759466506657</v>
      </c>
      <c r="D19" s="97"/>
      <c r="E19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B7 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3" customWidth="1"/>
    <col min="2" max="7" width="10.7109375" style="10" customWidth="1"/>
    <col min="8" max="16384" width="9.140625" style="10" customWidth="1"/>
  </cols>
  <sheetData>
    <row r="2" spans="1:7" ht="12.75">
      <c r="A2" s="82" t="s">
        <v>101</v>
      </c>
      <c r="B2" s="83">
        <v>2015</v>
      </c>
      <c r="C2" s="84" t="s">
        <v>61</v>
      </c>
      <c r="D2" s="83">
        <v>2016</v>
      </c>
      <c r="E2" s="85" t="s">
        <v>61</v>
      </c>
      <c r="F2" s="86" t="s">
        <v>57</v>
      </c>
      <c r="G2" s="87" t="s">
        <v>58</v>
      </c>
    </row>
    <row r="3" spans="1:7" s="22" customFormat="1" ht="12.75">
      <c r="A3" s="11" t="s">
        <v>62</v>
      </c>
      <c r="B3" s="12">
        <v>796.23883649</v>
      </c>
      <c r="C3" s="13">
        <f>B3/$B$3</f>
        <v>1</v>
      </c>
      <c r="D3" s="12">
        <v>807.7209516099999</v>
      </c>
      <c r="E3" s="13">
        <f>D3/$D$3</f>
        <v>1</v>
      </c>
      <c r="F3" s="14">
        <f>D3-B3</f>
        <v>11.48211511999989</v>
      </c>
      <c r="G3" s="15">
        <f>D3/B3-1</f>
        <v>0.014420440945352109</v>
      </c>
    </row>
    <row r="4" spans="1:7" ht="12.75">
      <c r="A4" s="16" t="s">
        <v>63</v>
      </c>
      <c r="B4" s="17">
        <v>-415.4828478299999</v>
      </c>
      <c r="C4" s="13">
        <f>B4/$B$3</f>
        <v>-0.5218068107071263</v>
      </c>
      <c r="D4" s="17">
        <v>-420.5765058900001</v>
      </c>
      <c r="E4" s="13">
        <f>D4/$D$3</f>
        <v>-0.5206953033119677</v>
      </c>
      <c r="F4" s="18">
        <f>D4-B4</f>
        <v>-5.093658060000166</v>
      </c>
      <c r="G4" s="19">
        <f>D4/B4-1</f>
        <v>0.012259610924021391</v>
      </c>
    </row>
    <row r="5" spans="1:7" ht="12.75">
      <c r="A5" s="16" t="s">
        <v>6</v>
      </c>
      <c r="B5" s="17">
        <v>-151.24258264</v>
      </c>
      <c r="C5" s="13">
        <f>B5/$B$3</f>
        <v>-0.18994625193957046</v>
      </c>
      <c r="D5" s="17">
        <v>-161.91477972</v>
      </c>
      <c r="E5" s="13">
        <f>D5/$D$3</f>
        <v>-0.20045880869780752</v>
      </c>
      <c r="F5" s="18">
        <f>D5-B5</f>
        <v>-10.672197080000018</v>
      </c>
      <c r="G5" s="19">
        <f>D5/B5-1</f>
        <v>0.07056344115336133</v>
      </c>
    </row>
    <row r="6" spans="1:7" ht="12.75">
      <c r="A6" s="16" t="s">
        <v>9</v>
      </c>
      <c r="B6" s="20">
        <v>3.0335587000000004</v>
      </c>
      <c r="C6" s="13">
        <f>B6/$B$3</f>
        <v>0.0038098602592315264</v>
      </c>
      <c r="D6" s="20">
        <v>3.5630811899999997</v>
      </c>
      <c r="E6" s="13">
        <f>D6/$D$3</f>
        <v>0.004411277413193063</v>
      </c>
      <c r="F6" s="21">
        <f>D6-B6</f>
        <v>0.5295224899999993</v>
      </c>
      <c r="G6" s="19">
        <f>D6/B6-1</f>
        <v>0.17455488499365424</v>
      </c>
    </row>
    <row r="7" spans="1:7" s="22" customFormat="1" ht="12.75">
      <c r="A7" s="23" t="s">
        <v>64</v>
      </c>
      <c r="B7" s="24">
        <f>SUM(B3:B6)</f>
        <v>232.54696472000012</v>
      </c>
      <c r="C7" s="25">
        <f>B7/$B$3</f>
        <v>0.2920567976125348</v>
      </c>
      <c r="D7" s="24">
        <f>SUM(D3:D6)</f>
        <v>228.79274718999983</v>
      </c>
      <c r="E7" s="25">
        <f>D7/$D$3</f>
        <v>0.2832571654034179</v>
      </c>
      <c r="F7" s="26">
        <f>D7-B7</f>
        <v>-3.7542175300002896</v>
      </c>
      <c r="G7" s="71">
        <f>D7/B7-1</f>
        <v>-0.01614391112143987</v>
      </c>
    </row>
    <row r="10" spans="1:5" ht="12.75">
      <c r="A10" s="82" t="s">
        <v>56</v>
      </c>
      <c r="B10" s="83">
        <f>B2</f>
        <v>2015</v>
      </c>
      <c r="C10" s="83">
        <f>D2</f>
        <v>2016</v>
      </c>
      <c r="D10" s="86" t="s">
        <v>57</v>
      </c>
      <c r="E10" s="88" t="s">
        <v>58</v>
      </c>
    </row>
    <row r="11" spans="1:5" ht="12.75">
      <c r="A11" s="16" t="s">
        <v>69</v>
      </c>
      <c r="B11" s="72">
        <v>1449.436</v>
      </c>
      <c r="C11" s="72">
        <v>1452.6990000000003</v>
      </c>
      <c r="D11" s="32">
        <f>C11-B11</f>
        <v>3.2630000000003747</v>
      </c>
      <c r="E11" s="73">
        <f>C11/B11-1</f>
        <v>0.002251220474722926</v>
      </c>
    </row>
    <row r="12" spans="1:5" ht="12.75">
      <c r="A12" s="16" t="s">
        <v>91</v>
      </c>
      <c r="B12" s="28"/>
      <c r="C12" s="28"/>
      <c r="D12" s="32"/>
      <c r="E12" s="73"/>
    </row>
    <row r="13" spans="1:5" ht="12.75">
      <c r="A13" s="74" t="s">
        <v>70</v>
      </c>
      <c r="B13" s="31">
        <v>299.961069217792</v>
      </c>
      <c r="C13" s="31">
        <v>299.97630232956334</v>
      </c>
      <c r="D13" s="32">
        <f>C13-B13</f>
        <v>0.01523311177135156</v>
      </c>
      <c r="E13" s="73">
        <f>C13/B13-1</f>
        <v>5.078362939259229E-05</v>
      </c>
    </row>
    <row r="14" spans="1:5" ht="12.75">
      <c r="A14" s="74" t="s">
        <v>71</v>
      </c>
      <c r="B14" s="31">
        <v>247.30749669800625</v>
      </c>
      <c r="C14" s="31">
        <v>247.88372831336534</v>
      </c>
      <c r="D14" s="32">
        <f>C14-B14</f>
        <v>0.5762316153590916</v>
      </c>
      <c r="E14" s="73">
        <f>C14/B14-1</f>
        <v>0.002330020816403877</v>
      </c>
    </row>
    <row r="15" spans="1:5" ht="12.75">
      <c r="A15" s="75" t="s">
        <v>72</v>
      </c>
      <c r="B15" s="76">
        <v>245.52423583071456</v>
      </c>
      <c r="C15" s="76">
        <v>247.19265934220957</v>
      </c>
      <c r="D15" s="77">
        <f>C15-B15</f>
        <v>1.668423511495007</v>
      </c>
      <c r="E15" s="78">
        <f>C15/B15-1</f>
        <v>0.0067953516110130785</v>
      </c>
    </row>
    <row r="18" spans="1:10" ht="12.75">
      <c r="A18" s="89" t="s">
        <v>65</v>
      </c>
      <c r="B18" s="83">
        <f>B10</f>
        <v>2015</v>
      </c>
      <c r="C18" s="83">
        <f>C10</f>
        <v>2016</v>
      </c>
      <c r="D18" s="86" t="s">
        <v>57</v>
      </c>
      <c r="E18" s="88" t="s">
        <v>58</v>
      </c>
      <c r="J18" s="79"/>
    </row>
    <row r="19" spans="1:5" s="22" customFormat="1" ht="12.75">
      <c r="A19" s="11" t="s">
        <v>66</v>
      </c>
      <c r="B19" s="38">
        <f>B7</f>
        <v>232.54696472000012</v>
      </c>
      <c r="C19" s="38">
        <f>D7</f>
        <v>228.79274718999983</v>
      </c>
      <c r="D19" s="80">
        <f>C19-B19</f>
        <v>-3.7542175300002896</v>
      </c>
      <c r="E19" s="81">
        <f>C19/B19-1</f>
        <v>-0.01614391112143987</v>
      </c>
    </row>
    <row r="20" spans="1:5" ht="12.75">
      <c r="A20" s="16" t="s">
        <v>67</v>
      </c>
      <c r="B20" s="39">
        <f>+'E.E.'!B18</f>
        <v>884.4</v>
      </c>
      <c r="C20" s="39">
        <f>+'E.E.'!C18</f>
        <v>916.6</v>
      </c>
      <c r="D20" s="29">
        <f>C20-B20</f>
        <v>32.200000000000045</v>
      </c>
      <c r="E20" s="30">
        <f>C20/B20-1</f>
        <v>0.03640886476707372</v>
      </c>
    </row>
    <row r="21" spans="1:5" ht="12.75">
      <c r="A21" s="34" t="s">
        <v>68</v>
      </c>
      <c r="B21" s="40">
        <f>B19/B20</f>
        <v>0.2629431984622344</v>
      </c>
      <c r="C21" s="40">
        <f>C19/C20</f>
        <v>0.24961024131573187</v>
      </c>
      <c r="D21" s="41"/>
      <c r="E21" s="42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3" customWidth="1"/>
    <col min="2" max="7" width="12.7109375" style="10" customWidth="1"/>
    <col min="8" max="16384" width="9.140625" style="10" customWidth="1"/>
  </cols>
  <sheetData>
    <row r="2" spans="1:7" ht="12.75">
      <c r="A2" s="63" t="s">
        <v>101</v>
      </c>
      <c r="B2" s="64">
        <v>2015</v>
      </c>
      <c r="C2" s="65" t="s">
        <v>61</v>
      </c>
      <c r="D2" s="64">
        <v>2016</v>
      </c>
      <c r="E2" s="66" t="s">
        <v>61</v>
      </c>
      <c r="F2" s="67" t="s">
        <v>57</v>
      </c>
      <c r="G2" s="68" t="s">
        <v>58</v>
      </c>
    </row>
    <row r="3" spans="1:7" s="22" customFormat="1" ht="12.75">
      <c r="A3" s="11" t="s">
        <v>62</v>
      </c>
      <c r="B3" s="12">
        <v>894.31829288</v>
      </c>
      <c r="C3" s="13">
        <f>B3/$B$3</f>
        <v>1</v>
      </c>
      <c r="D3" s="12">
        <v>967.28263485</v>
      </c>
      <c r="E3" s="13">
        <f>D3/$D$3</f>
        <v>1</v>
      </c>
      <c r="F3" s="14">
        <f>D3-B3</f>
        <v>72.96434197000008</v>
      </c>
      <c r="G3" s="15">
        <f>D3/B3-1</f>
        <v>0.0815865475982056</v>
      </c>
    </row>
    <row r="4" spans="1:7" ht="12.75">
      <c r="A4" s="16" t="s">
        <v>63</v>
      </c>
      <c r="B4" s="17">
        <v>-502.76077845999976</v>
      </c>
      <c r="C4" s="13">
        <f>B4/$B$3</f>
        <v>-0.5621720839914212</v>
      </c>
      <c r="D4" s="17">
        <v>-568.44170576</v>
      </c>
      <c r="E4" s="13">
        <f>D4/$D$3</f>
        <v>-0.587668676434112</v>
      </c>
      <c r="F4" s="18">
        <f>D4-B4</f>
        <v>-65.68092730000023</v>
      </c>
      <c r="G4" s="19">
        <f>D4/B4-1</f>
        <v>0.13064051555729272</v>
      </c>
    </row>
    <row r="5" spans="1:7" ht="12.75">
      <c r="A5" s="16" t="s">
        <v>6</v>
      </c>
      <c r="B5" s="17">
        <v>-165.97274211</v>
      </c>
      <c r="C5" s="13">
        <f>B5/$B$3</f>
        <v>-0.18558576228549797</v>
      </c>
      <c r="D5" s="17">
        <v>-174.41441010000003</v>
      </c>
      <c r="E5" s="13">
        <f>D5/$D$3</f>
        <v>-0.18031380262196797</v>
      </c>
      <c r="F5" s="18">
        <f>D5-B5</f>
        <v>-8.441667990000013</v>
      </c>
      <c r="G5" s="19">
        <f>D5/B5-1</f>
        <v>0.05086177334110209</v>
      </c>
    </row>
    <row r="6" spans="1:7" ht="12.75">
      <c r="A6" s="16" t="s">
        <v>9</v>
      </c>
      <c r="B6" s="20">
        <v>4.46268112</v>
      </c>
      <c r="C6" s="13">
        <f>B6/$B$3</f>
        <v>0.004990036719061951</v>
      </c>
      <c r="D6" s="20">
        <v>6.30299506</v>
      </c>
      <c r="E6" s="13">
        <f>D6/$D$3</f>
        <v>0.006516187547373295</v>
      </c>
      <c r="F6" s="21">
        <f>D6-B6</f>
        <v>1.8403139399999997</v>
      </c>
      <c r="G6" s="19">
        <f>D6/B6-1</f>
        <v>0.4123785434169671</v>
      </c>
    </row>
    <row r="7" spans="1:7" s="22" customFormat="1" ht="12.75">
      <c r="A7" s="23" t="s">
        <v>64</v>
      </c>
      <c r="B7" s="52">
        <f>SUM(B3:B6)</f>
        <v>230.0474534300002</v>
      </c>
      <c r="C7" s="25">
        <f>B7/$B$3</f>
        <v>0.2572321904421428</v>
      </c>
      <c r="D7" s="52">
        <f>SUM(D3:D6)</f>
        <v>230.72951405</v>
      </c>
      <c r="E7" s="25">
        <f>D7/$D$3</f>
        <v>0.2385337084912933</v>
      </c>
      <c r="F7" s="26">
        <f>D7-B7</f>
        <v>0.6820606199998167</v>
      </c>
      <c r="G7" s="27">
        <v>0.011</v>
      </c>
    </row>
    <row r="9" spans="1:7" ht="12.75">
      <c r="A9" s="63" t="s">
        <v>102</v>
      </c>
      <c r="B9" s="64">
        <f>B2</f>
        <v>2015</v>
      </c>
      <c r="C9" s="65" t="s">
        <v>61</v>
      </c>
      <c r="D9" s="64">
        <f>D2</f>
        <v>2016</v>
      </c>
      <c r="E9" s="66" t="s">
        <v>61</v>
      </c>
      <c r="F9" s="67" t="s">
        <v>57</v>
      </c>
      <c r="G9" s="68" t="s">
        <v>58</v>
      </c>
    </row>
    <row r="10" spans="1:7" ht="12.75">
      <c r="A10" s="16" t="s">
        <v>73</v>
      </c>
      <c r="B10" s="53">
        <v>2040.677661236</v>
      </c>
      <c r="C10" s="54">
        <f>B10/$B$13</f>
        <v>0.32778545175211593</v>
      </c>
      <c r="D10" s="53">
        <v>2047.7469419000072</v>
      </c>
      <c r="E10" s="54">
        <f>D10/$D$13</f>
        <v>0.2981733609120751</v>
      </c>
      <c r="F10" s="32">
        <f>D10-B10</f>
        <v>7.069280664007238</v>
      </c>
      <c r="G10" s="19">
        <f>D10/B10-1</f>
        <v>0.0034641829027155513</v>
      </c>
    </row>
    <row r="11" spans="1:7" ht="12.75">
      <c r="A11" s="16" t="s">
        <v>74</v>
      </c>
      <c r="B11" s="53">
        <v>2002.104505674</v>
      </c>
      <c r="C11" s="54">
        <f>B11/$B$13</f>
        <v>0.3215896083508917</v>
      </c>
      <c r="D11" s="53">
        <v>2340.6011849999954</v>
      </c>
      <c r="E11" s="54">
        <f aca="true" t="shared" si="0" ref="E11:E20">D11/$D$13</f>
        <v>0.3408160000662393</v>
      </c>
      <c r="F11" s="32">
        <f aca="true" t="shared" si="1" ref="F11:F20">D11-B11</f>
        <v>338.4966793259955</v>
      </c>
      <c r="G11" s="19">
        <f aca="true" t="shared" si="2" ref="G11:G20">D11/B11-1</f>
        <v>0.1690704348183074</v>
      </c>
    </row>
    <row r="12" spans="1:7" ht="12.75">
      <c r="A12" s="16" t="s">
        <v>75</v>
      </c>
      <c r="B12" s="53">
        <v>2182.868332</v>
      </c>
      <c r="C12" s="54">
        <f>B12/$B$13</f>
        <v>0.3506249398969925</v>
      </c>
      <c r="D12" s="53">
        <v>2479.2906710000016</v>
      </c>
      <c r="E12" s="54">
        <f t="shared" si="0"/>
        <v>0.3610106390216857</v>
      </c>
      <c r="F12" s="32">
        <f t="shared" si="1"/>
        <v>296.42233900000156</v>
      </c>
      <c r="G12" s="19">
        <f t="shared" si="2"/>
        <v>0.13579487807604584</v>
      </c>
    </row>
    <row r="13" spans="1:7" s="22" customFormat="1" ht="12.75">
      <c r="A13" s="23" t="s">
        <v>76</v>
      </c>
      <c r="B13" s="55">
        <f>SUM(B10:B12)</f>
        <v>6225.650498909999</v>
      </c>
      <c r="C13" s="56">
        <f>B13/$B$13</f>
        <v>1</v>
      </c>
      <c r="D13" s="55">
        <f>SUM(D10:D12)</f>
        <v>6867.638797900004</v>
      </c>
      <c r="E13" s="56">
        <f t="shared" si="0"/>
        <v>1</v>
      </c>
      <c r="F13" s="26">
        <f t="shared" si="1"/>
        <v>641.9882989900043</v>
      </c>
      <c r="G13" s="57">
        <f t="shared" si="2"/>
        <v>0.1031198746383859</v>
      </c>
    </row>
    <row r="14" spans="1:7" ht="12.75">
      <c r="A14" s="16" t="s">
        <v>77</v>
      </c>
      <c r="B14" s="53">
        <v>918.5322739999999</v>
      </c>
      <c r="C14" s="54">
        <f>B14/$B$20</f>
        <v>0.14753985046840665</v>
      </c>
      <c r="D14" s="53">
        <v>777.7186880000003</v>
      </c>
      <c r="E14" s="54">
        <f t="shared" si="0"/>
        <v>0.11324397087363013</v>
      </c>
      <c r="F14" s="32">
        <f t="shared" si="1"/>
        <v>-140.81358599999965</v>
      </c>
      <c r="G14" s="58">
        <f t="shared" si="2"/>
        <v>-0.15330281796935497</v>
      </c>
    </row>
    <row r="15" spans="1:7" ht="12.75">
      <c r="A15" s="16" t="s">
        <v>78</v>
      </c>
      <c r="B15" s="53">
        <v>1390.342469000003</v>
      </c>
      <c r="C15" s="54">
        <f aca="true" t="shared" si="3" ref="C15:C20">B15/$B$20</f>
        <v>0.2233246732668816</v>
      </c>
      <c r="D15" s="53">
        <v>1336.3389979999931</v>
      </c>
      <c r="E15" s="54">
        <f t="shared" si="0"/>
        <v>0.1945849275603459</v>
      </c>
      <c r="F15" s="32">
        <f t="shared" si="1"/>
        <v>-54.00347100000977</v>
      </c>
      <c r="G15" s="58">
        <f t="shared" si="2"/>
        <v>-0.03884184810872637</v>
      </c>
    </row>
    <row r="16" spans="1:7" ht="12.75">
      <c r="A16" s="16" t="s">
        <v>79</v>
      </c>
      <c r="B16" s="53">
        <v>432.69819099999944</v>
      </c>
      <c r="C16" s="54">
        <f t="shared" si="3"/>
        <v>0.06950243143888701</v>
      </c>
      <c r="D16" s="53">
        <v>535.463809999994</v>
      </c>
      <c r="E16" s="54">
        <f t="shared" si="0"/>
        <v>0.0779691282196916</v>
      </c>
      <c r="F16" s="32">
        <f t="shared" si="1"/>
        <v>102.76561899999462</v>
      </c>
      <c r="G16" s="58">
        <f t="shared" si="2"/>
        <v>0.23749953463520423</v>
      </c>
    </row>
    <row r="17" spans="1:7" ht="12.75">
      <c r="A17" s="16" t="s">
        <v>80</v>
      </c>
      <c r="B17" s="53">
        <v>455.26705000000055</v>
      </c>
      <c r="C17" s="54">
        <f t="shared" si="3"/>
        <v>0.07312756925533212</v>
      </c>
      <c r="D17" s="53">
        <v>388.1891509999995</v>
      </c>
      <c r="E17" s="54">
        <f t="shared" si="0"/>
        <v>0.05652439833013649</v>
      </c>
      <c r="F17" s="32">
        <f t="shared" si="1"/>
        <v>-67.07789900000103</v>
      </c>
      <c r="G17" s="58">
        <f t="shared" si="2"/>
        <v>-0.14733747808017505</v>
      </c>
    </row>
    <row r="18" spans="1:7" ht="12.75">
      <c r="A18" s="16" t="s">
        <v>81</v>
      </c>
      <c r="B18" s="53">
        <v>1141.594086</v>
      </c>
      <c r="C18" s="54">
        <f>B18/$B$20</f>
        <v>0.18336930068943597</v>
      </c>
      <c r="D18" s="53">
        <v>1154.1514940000006</v>
      </c>
      <c r="E18" s="54">
        <f t="shared" si="0"/>
        <v>0.16805652247653424</v>
      </c>
      <c r="F18" s="32">
        <f t="shared" si="1"/>
        <v>12.557408000000578</v>
      </c>
      <c r="G18" s="58">
        <f t="shared" si="2"/>
        <v>0.010999888799354318</v>
      </c>
    </row>
    <row r="19" spans="1:7" ht="12.75">
      <c r="A19" s="16" t="s">
        <v>82</v>
      </c>
      <c r="B19" s="53">
        <v>1887.2213789099796</v>
      </c>
      <c r="C19" s="54">
        <f t="shared" si="3"/>
        <v>0.30313617488105665</v>
      </c>
      <c r="D19" s="53">
        <v>2675.7766569000205</v>
      </c>
      <c r="E19" s="54">
        <f t="shared" si="0"/>
        <v>0.3896210525396623</v>
      </c>
      <c r="F19" s="32">
        <f t="shared" si="1"/>
        <v>788.5552779900408</v>
      </c>
      <c r="G19" s="58">
        <f t="shared" si="2"/>
        <v>0.4178393095808899</v>
      </c>
    </row>
    <row r="20" spans="1:7" s="22" customFormat="1" ht="12.75">
      <c r="A20" s="23" t="s">
        <v>83</v>
      </c>
      <c r="B20" s="55">
        <f>SUM(B14:B19)</f>
        <v>6225.655448909983</v>
      </c>
      <c r="C20" s="56">
        <f t="shared" si="3"/>
        <v>1</v>
      </c>
      <c r="D20" s="55">
        <f>SUM(D14:D19)</f>
        <v>6867.638797900008</v>
      </c>
      <c r="E20" s="56">
        <f t="shared" si="0"/>
        <v>1.0000000000000007</v>
      </c>
      <c r="F20" s="26">
        <f t="shared" si="1"/>
        <v>641.9833489900257</v>
      </c>
      <c r="G20" s="57">
        <f t="shared" si="2"/>
        <v>0.10311899755108156</v>
      </c>
    </row>
    <row r="22" spans="1:5" ht="12.75">
      <c r="A22" s="69" t="s">
        <v>65</v>
      </c>
      <c r="B22" s="64">
        <f>B9</f>
        <v>2015</v>
      </c>
      <c r="C22" s="64">
        <f>D9</f>
        <v>2016</v>
      </c>
      <c r="D22" s="67" t="s">
        <v>57</v>
      </c>
      <c r="E22" s="70" t="s">
        <v>58</v>
      </c>
    </row>
    <row r="23" spans="1:5" s="22" customFormat="1" ht="12.75">
      <c r="A23" s="11" t="s">
        <v>66</v>
      </c>
      <c r="B23" s="59">
        <f>B7</f>
        <v>230.0474534300002</v>
      </c>
      <c r="C23" s="38">
        <f>D7</f>
        <v>230.72951405</v>
      </c>
      <c r="D23" s="14">
        <f>C23-B23</f>
        <v>0.6820606199998167</v>
      </c>
      <c r="E23" s="60">
        <f>C23/B23-1</f>
        <v>0.0029648692468893234</v>
      </c>
    </row>
    <row r="24" spans="1:5" ht="12.75">
      <c r="A24" s="16" t="s">
        <v>67</v>
      </c>
      <c r="B24" s="39">
        <f>'Ciclo Idrico'!B20</f>
        <v>884.4</v>
      </c>
      <c r="C24" s="39">
        <f>'Ciclo Idrico'!C20</f>
        <v>916.6</v>
      </c>
      <c r="D24" s="61">
        <f>C24-B24</f>
        <v>32.200000000000045</v>
      </c>
      <c r="E24" s="62">
        <f>C24/B24-1</f>
        <v>0.03640886476707372</v>
      </c>
    </row>
    <row r="25" spans="1:5" ht="12.75">
      <c r="A25" s="34" t="s">
        <v>68</v>
      </c>
      <c r="B25" s="40">
        <f>B23/B24</f>
        <v>0.26011697583672566</v>
      </c>
      <c r="C25" s="40">
        <f>C23/C24</f>
        <v>0.2517232315622954</v>
      </c>
      <c r="D25" s="41"/>
      <c r="E25" s="4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B7 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3" customWidth="1"/>
    <col min="2" max="7" width="10.7109375" style="10" customWidth="1"/>
    <col min="8" max="16384" width="9.140625" style="10" customWidth="1"/>
  </cols>
  <sheetData>
    <row r="2" spans="1:7" ht="12.75">
      <c r="A2" s="44" t="s">
        <v>101</v>
      </c>
      <c r="B2" s="45">
        <v>2015</v>
      </c>
      <c r="C2" s="46" t="s">
        <v>61</v>
      </c>
      <c r="D2" s="45">
        <v>2016</v>
      </c>
      <c r="E2" s="47" t="s">
        <v>61</v>
      </c>
      <c r="F2" s="48" t="s">
        <v>57</v>
      </c>
      <c r="G2" s="49" t="s">
        <v>58</v>
      </c>
    </row>
    <row r="3" spans="1:7" ht="12.75">
      <c r="A3" s="11" t="s">
        <v>62</v>
      </c>
      <c r="B3" s="12">
        <v>126.22766047</v>
      </c>
      <c r="C3" s="13">
        <f>B3/$B$3</f>
        <v>1</v>
      </c>
      <c r="D3" s="12">
        <v>131.78325585</v>
      </c>
      <c r="E3" s="13">
        <f>D3/$D$3</f>
        <v>1</v>
      </c>
      <c r="F3" s="14">
        <f>D3-B3</f>
        <v>5.5555953799999855</v>
      </c>
      <c r="G3" s="15">
        <f>D3/B3-1</f>
        <v>0.044012503751666765</v>
      </c>
    </row>
    <row r="4" spans="1:7" ht="12.75">
      <c r="A4" s="16" t="s">
        <v>63</v>
      </c>
      <c r="B4" s="17">
        <v>-88.34003989</v>
      </c>
      <c r="C4" s="13">
        <f>B4/$B$3</f>
        <v>-0.6998469238918945</v>
      </c>
      <c r="D4" s="17">
        <v>-92.70953093000003</v>
      </c>
      <c r="E4" s="13">
        <f>D4/$D$3</f>
        <v>-0.7035000792173859</v>
      </c>
      <c r="F4" s="18">
        <f>D4-B4</f>
        <v>-4.369491040000028</v>
      </c>
      <c r="G4" s="19">
        <f>D4/B4-1</f>
        <v>0.049462180970722525</v>
      </c>
    </row>
    <row r="5" spans="1:7" ht="12.75">
      <c r="A5" s="16" t="s">
        <v>6</v>
      </c>
      <c r="B5" s="17">
        <v>-18.383281780000004</v>
      </c>
      <c r="C5" s="13">
        <f>B5/$B$3</f>
        <v>-0.14563592251928872</v>
      </c>
      <c r="D5" s="17">
        <v>-19.55422994</v>
      </c>
      <c r="E5" s="13">
        <f>D5/$D$3</f>
        <v>-0.1483817486058871</v>
      </c>
      <c r="F5" s="18">
        <f>D5-B5</f>
        <v>-1.1709481599999947</v>
      </c>
      <c r="G5" s="19">
        <f>D5/B5-1</f>
        <v>0.06369636140125534</v>
      </c>
    </row>
    <row r="6" spans="1:7" s="22" customFormat="1" ht="12.75">
      <c r="A6" s="16" t="s">
        <v>9</v>
      </c>
      <c r="B6" s="20">
        <v>1.8808906099999998</v>
      </c>
      <c r="C6" s="13">
        <f>B6/$B$3</f>
        <v>0.014900780090485977</v>
      </c>
      <c r="D6" s="20">
        <v>1.73526827</v>
      </c>
      <c r="E6" s="13">
        <f>D6/$D$3</f>
        <v>0.013167592945003113</v>
      </c>
      <c r="F6" s="21">
        <f>D6-B6</f>
        <v>-0.14562233999999985</v>
      </c>
      <c r="G6" s="19">
        <f>D6/B6-1</f>
        <v>-0.07742201445728936</v>
      </c>
    </row>
    <row r="7" spans="1:7" ht="12.75">
      <c r="A7" s="23" t="s">
        <v>64</v>
      </c>
      <c r="B7" s="24">
        <f>SUM(B3:B6)</f>
        <v>21.38522941</v>
      </c>
      <c r="C7" s="25">
        <f>B7/$B$3</f>
        <v>0.16941793367930272</v>
      </c>
      <c r="D7" s="24">
        <f>SUM(D3:D6)</f>
        <v>21.25476324999996</v>
      </c>
      <c r="E7" s="25">
        <f>D7/$D$3</f>
        <v>0.1612857651217301</v>
      </c>
      <c r="F7" s="26">
        <f>D7-B7</f>
        <v>-0.13046616000004008</v>
      </c>
      <c r="G7" s="27">
        <v>-0.122</v>
      </c>
    </row>
    <row r="10" spans="1:5" ht="12.75">
      <c r="A10" s="44" t="s">
        <v>56</v>
      </c>
      <c r="B10" s="45">
        <f>B2</f>
        <v>2015</v>
      </c>
      <c r="C10" s="45">
        <f>D2</f>
        <v>2016</v>
      </c>
      <c r="D10" s="48" t="s">
        <v>57</v>
      </c>
      <c r="E10" s="50" t="s">
        <v>58</v>
      </c>
    </row>
    <row r="11" spans="1:5" ht="12.75">
      <c r="A11" s="11" t="s">
        <v>84</v>
      </c>
      <c r="B11" s="28"/>
      <c r="C11" s="28"/>
      <c r="D11" s="29"/>
      <c r="E11" s="30"/>
    </row>
    <row r="12" spans="1:5" ht="12.75">
      <c r="A12" s="16" t="s">
        <v>85</v>
      </c>
      <c r="B12" s="31">
        <v>523.7460000000001</v>
      </c>
      <c r="C12" s="31">
        <v>517.0310000000001</v>
      </c>
      <c r="D12" s="32">
        <f>C12-B12</f>
        <v>-6.715000000000032</v>
      </c>
      <c r="E12" s="33">
        <f>C12/B12-1</f>
        <v>-0.012821100304346023</v>
      </c>
    </row>
    <row r="13" spans="1:5" ht="12.75">
      <c r="A13" s="34" t="s">
        <v>86</v>
      </c>
      <c r="B13" s="35">
        <v>157</v>
      </c>
      <c r="C13" s="35">
        <v>153</v>
      </c>
      <c r="D13" s="36">
        <f>C13-B13</f>
        <v>-4</v>
      </c>
      <c r="E13" s="37">
        <f>C13/B13-1</f>
        <v>-0.02547770700636942</v>
      </c>
    </row>
    <row r="16" spans="1:5" ht="12.75">
      <c r="A16" s="51" t="s">
        <v>65</v>
      </c>
      <c r="B16" s="45">
        <f>B10</f>
        <v>2015</v>
      </c>
      <c r="C16" s="45">
        <f>C10</f>
        <v>2016</v>
      </c>
      <c r="D16" s="48" t="s">
        <v>57</v>
      </c>
      <c r="E16" s="50" t="s">
        <v>58</v>
      </c>
    </row>
    <row r="17" spans="1:5" ht="12.75">
      <c r="A17" s="11" t="s">
        <v>66</v>
      </c>
      <c r="B17" s="38">
        <f>B7</f>
        <v>21.38522941</v>
      </c>
      <c r="C17" s="38">
        <f>D7</f>
        <v>21.25476324999996</v>
      </c>
      <c r="D17" s="14">
        <f>C17-B17</f>
        <v>-0.13046616000004008</v>
      </c>
      <c r="E17" s="15">
        <f>C17/B17-1</f>
        <v>-0.006100760365892244</v>
      </c>
    </row>
    <row r="18" spans="1:5" ht="12.75">
      <c r="A18" s="16" t="s">
        <v>67</v>
      </c>
      <c r="B18" s="39">
        <f>Ambiente!B24</f>
        <v>884.4</v>
      </c>
      <c r="C18" s="39">
        <f>Ambiente!C24</f>
        <v>916.6</v>
      </c>
      <c r="D18" s="29">
        <f>C18-B18</f>
        <v>32.200000000000045</v>
      </c>
      <c r="E18" s="30">
        <f>C18/B18-1</f>
        <v>0.03640886476707372</v>
      </c>
    </row>
    <row r="19" spans="1:5" ht="12.75">
      <c r="A19" s="34" t="s">
        <v>68</v>
      </c>
      <c r="B19" s="40">
        <f>B17/B18</f>
        <v>0.02418049458389869</v>
      </c>
      <c r="C19" s="40">
        <f>C17/C18</f>
        <v>0.02318870090552036</v>
      </c>
      <c r="D19" s="41"/>
      <c r="E19" s="42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2017-03-19T08:43:27Z</dcterms:modified>
  <cp:category/>
  <cp:version/>
  <cp:contentType/>
  <cp:contentStatus/>
</cp:coreProperties>
</file>